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A\USERS\E11977\AGA\FBC\Treasurers Quarterly Chat\"/>
    </mc:Choice>
  </mc:AlternateContent>
  <xr:revisionPtr revIDLastSave="0" documentId="13_ncr:1_{255E585A-C92C-4679-924A-503B8313C7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" sheetId="5" r:id="rId1"/>
  </sheets>
  <definedNames>
    <definedName name="_xlnm.Print_Area" localSheetId="0">budget!$A$2:$T$28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25" i="5" l="1"/>
  <c r="S24" i="5"/>
  <c r="S23" i="5"/>
  <c r="S22" i="5"/>
  <c r="S21" i="5"/>
  <c r="S20" i="5"/>
  <c r="S19" i="5"/>
  <c r="S18" i="5"/>
  <c r="S17" i="5"/>
  <c r="S16" i="5"/>
  <c r="S12" i="5"/>
  <c r="S11" i="5"/>
  <c r="S10" i="5"/>
  <c r="S9" i="5"/>
  <c r="S8" i="5"/>
  <c r="S7" i="5"/>
  <c r="S6" i="5"/>
  <c r="O7" i="5"/>
  <c r="O16" i="5" l="1"/>
  <c r="O9" i="5"/>
  <c r="N25" i="5"/>
  <c r="K25" i="5" l="1"/>
  <c r="R26" i="5" l="1"/>
  <c r="R13" i="5"/>
  <c r="R28" i="5" l="1"/>
  <c r="Q26" i="5"/>
  <c r="Q13" i="5" l="1"/>
  <c r="Q28" i="5" s="1"/>
  <c r="P13" i="5"/>
  <c r="P26" i="5"/>
  <c r="O26" i="5"/>
  <c r="M13" i="5"/>
  <c r="L13" i="5"/>
  <c r="K13" i="5"/>
  <c r="J13" i="5"/>
  <c r="I13" i="5"/>
  <c r="H13" i="5"/>
  <c r="G13" i="5"/>
  <c r="O13" i="5"/>
  <c r="P28" i="5" l="1"/>
  <c r="O28" i="5"/>
  <c r="N26" i="5" l="1"/>
  <c r="S13" i="5" l="1"/>
  <c r="N13" i="5"/>
  <c r="N28" i="5" s="1"/>
  <c r="M26" i="5"/>
  <c r="M28" i="5" s="1"/>
  <c r="K26" i="5" l="1"/>
  <c r="K28" i="5" s="1"/>
  <c r="J26" i="5"/>
  <c r="J28" i="5" s="1"/>
  <c r="I26" i="5"/>
  <c r="I28" i="5" s="1"/>
  <c r="L26" i="5" l="1"/>
  <c r="L28" i="5" s="1"/>
  <c r="C26" i="5"/>
  <c r="D24" i="5" l="1"/>
  <c r="E24" i="5" s="1"/>
  <c r="D23" i="5"/>
  <c r="E23" i="5" s="1"/>
  <c r="D22" i="5"/>
  <c r="E22" i="5" s="1"/>
  <c r="D21" i="5"/>
  <c r="E21" i="5" s="1"/>
  <c r="D20" i="5"/>
  <c r="E20" i="5" s="1"/>
  <c r="D19" i="5"/>
  <c r="E19" i="5" s="1"/>
  <c r="D18" i="5"/>
  <c r="E18" i="5" s="1"/>
  <c r="S26" i="5"/>
  <c r="S28" i="5" s="1"/>
  <c r="D16" i="5"/>
  <c r="E16" i="5" s="1"/>
  <c r="C13" i="5"/>
  <c r="C28" i="5" s="1"/>
  <c r="D11" i="5"/>
  <c r="E11" i="5" s="1"/>
  <c r="D10" i="5"/>
  <c r="E10" i="5" s="1"/>
  <c r="D9" i="5"/>
  <c r="E9" i="5" s="1"/>
  <c r="D6" i="5"/>
  <c r="E6" i="5" s="1"/>
  <c r="E13" i="5" l="1"/>
  <c r="G26" i="5"/>
  <c r="G28" i="5" s="1"/>
  <c r="H26" i="5"/>
  <c r="H28" i="5" s="1"/>
  <c r="D17" i="5"/>
  <c r="E17" i="5" s="1"/>
  <c r="D25" i="5"/>
  <c r="E25" i="5" s="1"/>
  <c r="D13" i="5"/>
  <c r="E26" i="5" l="1"/>
  <c r="E28" i="5" s="1"/>
  <c r="D26" i="5"/>
  <c r="D28" i="5" l="1"/>
</calcChain>
</file>

<file path=xl/sharedStrings.xml><?xml version="1.0" encoding="utf-8"?>
<sst xmlns="http://schemas.openxmlformats.org/spreadsheetml/2006/main" count="46" uniqueCount="45">
  <si>
    <t>REVENUES:</t>
  </si>
  <si>
    <t>Membership Dues</t>
  </si>
  <si>
    <t>EXPENSES:</t>
  </si>
  <si>
    <t>Charitable Donations</t>
  </si>
  <si>
    <t xml:space="preserve">Website </t>
  </si>
  <si>
    <t>Total Expenses</t>
  </si>
  <si>
    <t>Total Revenues</t>
  </si>
  <si>
    <t>Board Retreat</t>
  </si>
  <si>
    <t>Total Net Profit (Loss)</t>
  </si>
  <si>
    <t>Budgeted Financials</t>
  </si>
  <si>
    <t>AGA Albuquerque Chapter</t>
  </si>
  <si>
    <t>You Pass We Pay reimbursements</t>
  </si>
  <si>
    <t>National PDT- Per Diem for CEC</t>
  </si>
  <si>
    <t>Other Expenses</t>
  </si>
  <si>
    <t>Education Expenses- Lunches/ Seminars</t>
  </si>
  <si>
    <t>National PDT</t>
  </si>
  <si>
    <t>July</t>
  </si>
  <si>
    <t>August</t>
  </si>
  <si>
    <t>Total</t>
  </si>
  <si>
    <t>September</t>
  </si>
  <si>
    <t>October</t>
  </si>
  <si>
    <t>November</t>
  </si>
  <si>
    <t>December</t>
  </si>
  <si>
    <t>Variance</t>
  </si>
  <si>
    <t>January</t>
  </si>
  <si>
    <t>February</t>
  </si>
  <si>
    <t>Other - CGFM Series</t>
  </si>
  <si>
    <t>March</t>
  </si>
  <si>
    <t>April</t>
  </si>
  <si>
    <t>May</t>
  </si>
  <si>
    <t>June</t>
  </si>
  <si>
    <t>Amount recorded in the monthly reports</t>
  </si>
  <si>
    <t>2023 Budget</t>
  </si>
  <si>
    <t xml:space="preserve">2023 Actual </t>
  </si>
  <si>
    <t>CEC Events</t>
  </si>
  <si>
    <t>recorded revenue and ar for a person who did not attend, writing off</t>
  </si>
  <si>
    <t>NM and Abq PDT 2023 - attendance and sponsors</t>
  </si>
  <si>
    <t>NM and Abq PDT 2021 - attendance and sponsors</t>
  </si>
  <si>
    <t>Education Revenues- Winter Series</t>
  </si>
  <si>
    <t>NM and Abq PDT 2023 - Fund raiser</t>
  </si>
  <si>
    <t>NM and Abq PDT 2023 - Expense</t>
  </si>
  <si>
    <t>* includes a reimbursement from NM Chapter for half of the Santa Ana charges</t>
  </si>
  <si>
    <t>*</t>
  </si>
  <si>
    <t>Period Ending APRIL 30, 2023</t>
  </si>
  <si>
    <t>2022 PDT is still being reconciled by NM Chapter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</si>
</sst>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sz val="10"/>
      <color rgb="FF0070C0"/>
      <name val="Times New Roman"/>
      <family val="1"/>
    </font>
    <font>
      <b/>
      <sz val="10"/>
      <color rgb="FF0070C0"/>
      <name val="Times New Roman"/>
      <family val="1"/>
    </font>
    <font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 applyAlignment="1">
      <alignment horizontal="left" vertical="top"/>
    </xf>
    <xf numFmtId="43" fontId="0" fillId="0" borderId="0" xfId="1" applyFo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43" fontId="2" fillId="0" borderId="0" xfId="1" applyFont="1"/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indent="1"/>
    </xf>
    <xf numFmtId="43" fontId="5" fillId="0" borderId="0" xfId="1" applyFont="1" applyAlignment="1">
      <alignment horizontal="left" indent="1"/>
    </xf>
    <xf numFmtId="43" fontId="0" fillId="0" borderId="0" xfId="1" applyFont="1" applyFill="1" applyBorder="1" applyAlignment="1">
      <alignment horizontal="left" vertical="top"/>
    </xf>
    <xf numFmtId="43" fontId="0" fillId="0" borderId="1" xfId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43" fontId="0" fillId="0" borderId="0" xfId="0" applyNumberFormat="1" applyAlignment="1">
      <alignment horizontal="left" vertical="top"/>
    </xf>
    <xf numFmtId="43" fontId="0" fillId="3" borderId="2" xfId="1" applyFont="1" applyFill="1" applyBorder="1" applyAlignment="1">
      <alignment horizontal="left" vertical="top"/>
    </xf>
    <xf numFmtId="43" fontId="6" fillId="0" borderId="0" xfId="1" applyFont="1" applyFill="1" applyBorder="1" applyAlignment="1">
      <alignment horizontal="left" vertical="top"/>
    </xf>
    <xf numFmtId="43" fontId="6" fillId="3" borderId="2" xfId="1" applyFont="1" applyFill="1" applyBorder="1" applyAlignment="1">
      <alignment horizontal="left" vertical="top"/>
    </xf>
    <xf numFmtId="43" fontId="0" fillId="0" borderId="0" xfId="1" applyFont="1" applyFill="1" applyBorder="1" applyAlignment="1">
      <alignment horizontal="center" vertical="top"/>
    </xf>
    <xf numFmtId="43" fontId="0" fillId="0" borderId="1" xfId="1" applyFont="1" applyFill="1" applyBorder="1" applyAlignment="1">
      <alignment horizontal="center" vertical="top"/>
    </xf>
    <xf numFmtId="164" fontId="0" fillId="0" borderId="0" xfId="1" applyNumberFormat="1" applyFont="1" applyFill="1" applyBorder="1" applyAlignment="1">
      <alignment horizontal="left" vertical="top"/>
    </xf>
    <xf numFmtId="164" fontId="6" fillId="0" borderId="0" xfId="1" applyNumberFormat="1" applyFont="1" applyFill="1" applyBorder="1" applyAlignment="1">
      <alignment horizontal="left" vertical="top"/>
    </xf>
    <xf numFmtId="164" fontId="3" fillId="2" borderId="1" xfId="1" applyNumberFormat="1" applyFont="1" applyFill="1" applyBorder="1" applyAlignment="1">
      <alignment horizontal="center" vertical="top"/>
    </xf>
    <xf numFmtId="164" fontId="6" fillId="3" borderId="2" xfId="1" applyNumberFormat="1" applyFont="1" applyFill="1" applyBorder="1" applyAlignment="1">
      <alignment horizontal="left" vertical="top"/>
    </xf>
    <xf numFmtId="164" fontId="7" fillId="0" borderId="3" xfId="1" applyNumberFormat="1" applyFont="1" applyFill="1" applyBorder="1" applyAlignment="1">
      <alignment horizontal="left" vertical="top"/>
    </xf>
    <xf numFmtId="164" fontId="3" fillId="0" borderId="3" xfId="1" applyNumberFormat="1" applyFont="1" applyFill="1" applyBorder="1" applyAlignment="1">
      <alignment horizontal="left" vertical="top"/>
    </xf>
    <xf numFmtId="43" fontId="0" fillId="4" borderId="0" xfId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43" fontId="1" fillId="0" borderId="0" xfId="1" applyFont="1" applyFill="1" applyBorder="1" applyAlignment="1">
      <alignment horizontal="left" vertical="top"/>
    </xf>
    <xf numFmtId="43" fontId="1" fillId="0" borderId="1" xfId="1" applyFont="1" applyFill="1" applyBorder="1" applyAlignment="1">
      <alignment horizontal="center" vertical="center"/>
    </xf>
    <xf numFmtId="43" fontId="0" fillId="0" borderId="1" xfId="1" applyFont="1" applyFill="1" applyBorder="1" applyAlignment="1">
      <alignment horizontal="center" vertical="center"/>
    </xf>
    <xf numFmtId="43" fontId="1" fillId="0" borderId="0" xfId="1" applyFont="1"/>
    <xf numFmtId="164" fontId="0" fillId="0" borderId="0" xfId="0" applyNumberFormat="1" applyAlignment="1">
      <alignment horizontal="left" vertical="top"/>
    </xf>
    <xf numFmtId="43" fontId="8" fillId="0" borderId="0" xfId="1" applyFont="1" applyFill="1" applyBorder="1" applyAlignment="1">
      <alignment horizontal="left" vertical="top"/>
    </xf>
    <xf numFmtId="43" fontId="8" fillId="0" borderId="1" xfId="1" applyFont="1" applyFill="1" applyBorder="1" applyAlignment="1">
      <alignment horizontal="left" vertical="top"/>
    </xf>
    <xf numFmtId="16" fontId="0" fillId="0" borderId="0" xfId="0" applyNumberFormat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topLeftCell="A2" zoomScaleNormal="100" workbookViewId="0">
      <selection activeCell="E34" sqref="E34"/>
    </sheetView>
  </sheetViews>
  <sheetFormatPr defaultRowHeight="12.75" x14ac:dyDescent="0.2"/>
  <cols>
    <col min="2" max="2" width="41.5" customWidth="1"/>
    <col min="3" max="4" width="12.33203125" customWidth="1"/>
    <col min="5" max="5" width="13.1640625" style="17" bestFit="1" customWidth="1"/>
    <col min="6" max="6" width="11" customWidth="1"/>
    <col min="7" max="7" width="12.6640625" style="15" customWidth="1"/>
    <col min="8" max="8" width="13" style="15" customWidth="1"/>
    <col min="9" max="9" width="11.1640625" style="15" customWidth="1"/>
    <col min="10" max="17" width="10.5" style="15" customWidth="1"/>
    <col min="18" max="18" width="11.1640625" style="15" bestFit="1" customWidth="1"/>
    <col min="19" max="19" width="10.5" bestFit="1" customWidth="1"/>
  </cols>
  <sheetData>
    <row r="1" spans="1:21" ht="20.25" x14ac:dyDescent="0.2">
      <c r="A1" s="3" t="s">
        <v>10</v>
      </c>
    </row>
    <row r="2" spans="1:21" ht="20.25" x14ac:dyDescent="0.2">
      <c r="A2" s="3" t="s">
        <v>9</v>
      </c>
    </row>
    <row r="3" spans="1:21" x14ac:dyDescent="0.2">
      <c r="A3" s="2" t="s">
        <v>43</v>
      </c>
    </row>
    <row r="4" spans="1:21" x14ac:dyDescent="0.2">
      <c r="C4" s="10" t="s">
        <v>32</v>
      </c>
      <c r="D4" s="10" t="s">
        <v>33</v>
      </c>
      <c r="E4" s="19" t="s">
        <v>23</v>
      </c>
      <c r="F4" s="11"/>
      <c r="G4" s="26" t="s">
        <v>16</v>
      </c>
      <c r="H4" s="26" t="s">
        <v>17</v>
      </c>
      <c r="I4" s="27" t="s">
        <v>19</v>
      </c>
      <c r="J4" s="27" t="s">
        <v>20</v>
      </c>
      <c r="K4" s="27" t="s">
        <v>21</v>
      </c>
      <c r="L4" s="27" t="s">
        <v>22</v>
      </c>
      <c r="M4" s="27" t="s">
        <v>24</v>
      </c>
      <c r="N4" s="27" t="s">
        <v>25</v>
      </c>
      <c r="O4" s="27" t="s">
        <v>27</v>
      </c>
      <c r="P4" s="27" t="s">
        <v>28</v>
      </c>
      <c r="Q4" s="27" t="s">
        <v>29</v>
      </c>
      <c r="R4" s="27" t="s">
        <v>30</v>
      </c>
      <c r="S4" s="26" t="s">
        <v>18</v>
      </c>
    </row>
    <row r="5" spans="1:21" x14ac:dyDescent="0.2">
      <c r="A5" s="2" t="s">
        <v>0</v>
      </c>
      <c r="S5" s="15"/>
    </row>
    <row r="6" spans="1:21" ht="12.6" customHeight="1" x14ac:dyDescent="0.2">
      <c r="B6" s="24" t="s">
        <v>37</v>
      </c>
      <c r="C6" s="30">
        <v>10000</v>
      </c>
      <c r="D6" s="13">
        <f>+S6</f>
        <v>6033.23</v>
      </c>
      <c r="E6" s="18">
        <f>-C6+D6</f>
        <v>-3966.7700000000004</v>
      </c>
      <c r="N6" s="15">
        <v>6033.23</v>
      </c>
      <c r="S6" s="15">
        <f>SUM(G6:R6)</f>
        <v>6033.23</v>
      </c>
    </row>
    <row r="7" spans="1:21" ht="12.6" customHeight="1" x14ac:dyDescent="0.2">
      <c r="B7" s="24" t="s">
        <v>36</v>
      </c>
      <c r="C7" s="30"/>
      <c r="D7" s="13"/>
      <c r="E7" s="18"/>
      <c r="O7" s="15">
        <f>2500+285</f>
        <v>2785</v>
      </c>
      <c r="P7" s="15">
        <v>19685</v>
      </c>
      <c r="Q7" s="15">
        <v>10885</v>
      </c>
      <c r="S7" s="15">
        <f t="shared" ref="S7:S12" si="0">SUM(G7:R7)</f>
        <v>33355</v>
      </c>
    </row>
    <row r="8" spans="1:21" ht="12.6" customHeight="1" x14ac:dyDescent="0.2">
      <c r="B8" s="24" t="s">
        <v>39</v>
      </c>
      <c r="C8" s="30"/>
      <c r="D8" s="13"/>
      <c r="E8" s="18"/>
      <c r="P8" s="15">
        <v>315</v>
      </c>
      <c r="S8" s="15">
        <f t="shared" si="0"/>
        <v>315</v>
      </c>
    </row>
    <row r="9" spans="1:21" x14ac:dyDescent="0.2">
      <c r="B9" s="24" t="s">
        <v>38</v>
      </c>
      <c r="C9" s="30">
        <v>3000</v>
      </c>
      <c r="D9" s="13">
        <f>+S9</f>
        <v>1175</v>
      </c>
      <c r="E9" s="18">
        <f t="shared" ref="E9:E11" si="1">-C9+D9</f>
        <v>-1825</v>
      </c>
      <c r="J9" s="15">
        <v>-20</v>
      </c>
      <c r="N9" s="15">
        <v>1240</v>
      </c>
      <c r="O9" s="15">
        <f>35-80</f>
        <v>-45</v>
      </c>
      <c r="S9" s="15">
        <f t="shared" si="0"/>
        <v>1175</v>
      </c>
      <c r="T9" t="s">
        <v>35</v>
      </c>
    </row>
    <row r="10" spans="1:21" x14ac:dyDescent="0.2">
      <c r="B10" t="s">
        <v>1</v>
      </c>
      <c r="C10" s="30">
        <v>1300</v>
      </c>
      <c r="D10" s="13">
        <f>+S10</f>
        <v>407.5</v>
      </c>
      <c r="E10" s="18">
        <f t="shared" si="1"/>
        <v>-892.5</v>
      </c>
      <c r="G10" s="15">
        <v>330</v>
      </c>
      <c r="K10" s="15">
        <v>67.5</v>
      </c>
      <c r="P10" s="15">
        <v>10</v>
      </c>
      <c r="S10" s="15">
        <f t="shared" si="0"/>
        <v>407.5</v>
      </c>
    </row>
    <row r="11" spans="1:21" x14ac:dyDescent="0.2">
      <c r="B11" s="24" t="s">
        <v>26</v>
      </c>
      <c r="C11" s="30">
        <v>0</v>
      </c>
      <c r="D11" s="13">
        <f>+S11</f>
        <v>0</v>
      </c>
      <c r="E11" s="18">
        <f t="shared" si="1"/>
        <v>0</v>
      </c>
      <c r="S11" s="15">
        <f t="shared" si="0"/>
        <v>0</v>
      </c>
    </row>
    <row r="12" spans="1:21" x14ac:dyDescent="0.2">
      <c r="B12" s="24"/>
      <c r="C12" s="9"/>
      <c r="D12" s="13"/>
      <c r="E12" s="18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>
        <f t="shared" si="0"/>
        <v>0</v>
      </c>
    </row>
    <row r="13" spans="1:21" ht="13.5" x14ac:dyDescent="0.2">
      <c r="A13" s="6" t="s">
        <v>6</v>
      </c>
      <c r="C13" s="12">
        <f>SUM(C6:C11)</f>
        <v>14300</v>
      </c>
      <c r="D13" s="14">
        <f>SUM(D6:D11)</f>
        <v>7615.73</v>
      </c>
      <c r="E13" s="20">
        <f>SUM(E6:E11)</f>
        <v>-6684.27</v>
      </c>
      <c r="G13" s="23">
        <f t="shared" ref="G13:N13" si="2">SUM(G6:G12)</f>
        <v>330</v>
      </c>
      <c r="H13" s="23">
        <f t="shared" si="2"/>
        <v>0</v>
      </c>
      <c r="I13" s="23">
        <f t="shared" si="2"/>
        <v>0</v>
      </c>
      <c r="J13" s="23">
        <f t="shared" si="2"/>
        <v>-20</v>
      </c>
      <c r="K13" s="23">
        <f t="shared" si="2"/>
        <v>67.5</v>
      </c>
      <c r="L13" s="23">
        <f t="shared" si="2"/>
        <v>0</v>
      </c>
      <c r="M13" s="23">
        <f t="shared" si="2"/>
        <v>0</v>
      </c>
      <c r="N13" s="23">
        <f t="shared" si="2"/>
        <v>7273.23</v>
      </c>
      <c r="O13" s="23">
        <f>SUM(O6:O12)</f>
        <v>2740</v>
      </c>
      <c r="P13" s="23">
        <f t="shared" ref="P13:Q13" si="3">SUM(P6:P12)</f>
        <v>20010</v>
      </c>
      <c r="Q13" s="23">
        <f t="shared" si="3"/>
        <v>10885</v>
      </c>
      <c r="R13" s="23">
        <f t="shared" ref="R13" si="4">SUM(R6:R12)</f>
        <v>0</v>
      </c>
      <c r="S13" s="23">
        <f>SUM(S6:S12)</f>
        <v>41285.729999999996</v>
      </c>
      <c r="T13" s="24" t="s">
        <v>31</v>
      </c>
    </row>
    <row r="14" spans="1:21" ht="13.5" x14ac:dyDescent="0.2">
      <c r="A14" s="6"/>
      <c r="C14" s="8"/>
      <c r="D14" s="13"/>
      <c r="E14" s="18"/>
      <c r="M14" s="25"/>
      <c r="S14" s="15"/>
    </row>
    <row r="15" spans="1:21" x14ac:dyDescent="0.2">
      <c r="A15" s="2" t="s">
        <v>2</v>
      </c>
      <c r="C15" s="8"/>
      <c r="D15" s="8"/>
      <c r="P15" s="15" t="s">
        <v>42</v>
      </c>
      <c r="S15" s="15"/>
    </row>
    <row r="16" spans="1:21" x14ac:dyDescent="0.2">
      <c r="A16" s="2"/>
      <c r="B16" s="24" t="s">
        <v>40</v>
      </c>
      <c r="C16" s="30">
        <v>12000</v>
      </c>
      <c r="D16" s="13">
        <f t="shared" ref="D16:D25" si="5">+S16</f>
        <v>20659.559999999998</v>
      </c>
      <c r="E16" s="18">
        <f>+C16-D16</f>
        <v>-8659.5599999999977</v>
      </c>
      <c r="N16" s="15">
        <v>3500</v>
      </c>
      <c r="O16" s="15">
        <f>161.52+5.38+5.52</f>
        <v>172.42000000000002</v>
      </c>
      <c r="P16" s="15">
        <v>10855.57</v>
      </c>
      <c r="Q16" s="15">
        <v>6131.57</v>
      </c>
      <c r="S16" s="15">
        <f t="shared" ref="S16:S25" si="6">SUM(G16:R16)</f>
        <v>20659.559999999998</v>
      </c>
      <c r="U16" t="s">
        <v>41</v>
      </c>
    </row>
    <row r="17" spans="1:20" x14ac:dyDescent="0.2">
      <c r="B17" s="4" t="s">
        <v>14</v>
      </c>
      <c r="C17" s="30">
        <v>2000</v>
      </c>
      <c r="D17" s="13">
        <f t="shared" si="5"/>
        <v>1322</v>
      </c>
      <c r="E17" s="18">
        <f t="shared" ref="E17:E25" si="7">+C17-D17</f>
        <v>678</v>
      </c>
      <c r="I17" s="15">
        <v>275</v>
      </c>
      <c r="K17" s="15">
        <v>1047</v>
      </c>
      <c r="S17" s="15">
        <f t="shared" si="6"/>
        <v>1322</v>
      </c>
    </row>
    <row r="18" spans="1:20" x14ac:dyDescent="0.2">
      <c r="B18" s="4" t="s">
        <v>7</v>
      </c>
      <c r="C18" s="30">
        <v>0</v>
      </c>
      <c r="D18" s="13">
        <f t="shared" si="5"/>
        <v>0</v>
      </c>
      <c r="E18" s="18">
        <f t="shared" si="7"/>
        <v>0</v>
      </c>
      <c r="S18" s="15">
        <f t="shared" si="6"/>
        <v>0</v>
      </c>
    </row>
    <row r="19" spans="1:20" x14ac:dyDescent="0.2">
      <c r="B19" s="28" t="s">
        <v>34</v>
      </c>
      <c r="C19" s="30">
        <v>0</v>
      </c>
      <c r="D19" s="13">
        <f t="shared" si="5"/>
        <v>1810</v>
      </c>
      <c r="E19" s="18">
        <f t="shared" si="7"/>
        <v>-1810</v>
      </c>
      <c r="H19" s="15">
        <v>1810</v>
      </c>
      <c r="S19" s="15">
        <f t="shared" si="6"/>
        <v>1810</v>
      </c>
    </row>
    <row r="20" spans="1:20" x14ac:dyDescent="0.2">
      <c r="B20" s="4" t="s">
        <v>12</v>
      </c>
      <c r="C20" s="30">
        <v>0</v>
      </c>
      <c r="D20" s="13">
        <f t="shared" si="5"/>
        <v>0</v>
      </c>
      <c r="E20" s="18">
        <f t="shared" si="7"/>
        <v>0</v>
      </c>
      <c r="H20" s="15">
        <v>0</v>
      </c>
      <c r="S20" s="15">
        <f t="shared" si="6"/>
        <v>0</v>
      </c>
    </row>
    <row r="21" spans="1:20" x14ac:dyDescent="0.2">
      <c r="B21" s="4" t="s">
        <v>11</v>
      </c>
      <c r="C21" s="30">
        <v>1500</v>
      </c>
      <c r="D21" s="13">
        <f t="shared" si="5"/>
        <v>0</v>
      </c>
      <c r="E21" s="18">
        <f t="shared" si="7"/>
        <v>1500</v>
      </c>
      <c r="S21" s="15">
        <f t="shared" si="6"/>
        <v>0</v>
      </c>
    </row>
    <row r="22" spans="1:20" x14ac:dyDescent="0.2">
      <c r="B22" s="1" t="s">
        <v>3</v>
      </c>
      <c r="C22" s="30">
        <v>1500</v>
      </c>
      <c r="D22" s="13">
        <f t="shared" si="5"/>
        <v>687.7</v>
      </c>
      <c r="E22" s="18">
        <f t="shared" si="7"/>
        <v>812.3</v>
      </c>
      <c r="H22" s="15">
        <v>187.7</v>
      </c>
      <c r="O22" s="15">
        <v>500</v>
      </c>
      <c r="S22" s="15">
        <f t="shared" si="6"/>
        <v>687.7</v>
      </c>
    </row>
    <row r="23" spans="1:20" x14ac:dyDescent="0.2">
      <c r="B23" s="1" t="s">
        <v>4</v>
      </c>
      <c r="C23" s="30">
        <v>300</v>
      </c>
      <c r="D23" s="13">
        <f t="shared" si="5"/>
        <v>70.849999999999994</v>
      </c>
      <c r="E23" s="18">
        <f t="shared" si="7"/>
        <v>229.15</v>
      </c>
      <c r="O23" s="15">
        <v>70.849999999999994</v>
      </c>
      <c r="S23" s="15">
        <f t="shared" si="6"/>
        <v>70.849999999999994</v>
      </c>
    </row>
    <row r="24" spans="1:20" x14ac:dyDescent="0.2">
      <c r="B24" s="1" t="s">
        <v>15</v>
      </c>
      <c r="C24" s="30">
        <v>3000</v>
      </c>
      <c r="D24" s="13">
        <f t="shared" si="5"/>
        <v>8788.4</v>
      </c>
      <c r="E24" s="18">
        <f t="shared" si="7"/>
        <v>-5788.4</v>
      </c>
      <c r="H24" s="15">
        <v>5361</v>
      </c>
      <c r="P24" s="15">
        <v>1727.4</v>
      </c>
      <c r="Q24" s="15">
        <v>1700</v>
      </c>
      <c r="S24" s="15">
        <f t="shared" si="6"/>
        <v>8788.4</v>
      </c>
    </row>
    <row r="25" spans="1:20" x14ac:dyDescent="0.2">
      <c r="B25" s="4" t="s">
        <v>13</v>
      </c>
      <c r="C25" s="31">
        <v>500</v>
      </c>
      <c r="D25" s="13">
        <f t="shared" si="5"/>
        <v>284.99</v>
      </c>
      <c r="E25" s="18">
        <f t="shared" si="7"/>
        <v>215.01</v>
      </c>
      <c r="G25" s="16"/>
      <c r="H25" s="16"/>
      <c r="I25" s="16">
        <v>182</v>
      </c>
      <c r="J25" s="16"/>
      <c r="K25" s="16">
        <f>6695.06-6695.06</f>
        <v>0</v>
      </c>
      <c r="L25" s="16"/>
      <c r="M25" s="16"/>
      <c r="N25" s="16">
        <f>74.99+28</f>
        <v>102.99</v>
      </c>
      <c r="O25" s="16"/>
      <c r="P25" s="16"/>
      <c r="Q25" s="16"/>
      <c r="R25" s="16"/>
      <c r="S25" s="16">
        <f t="shared" si="6"/>
        <v>284.99</v>
      </c>
    </row>
    <row r="26" spans="1:20" ht="13.5" x14ac:dyDescent="0.25">
      <c r="A26" s="7" t="s">
        <v>5</v>
      </c>
      <c r="C26" s="12">
        <f>SUM(C16:C25)</f>
        <v>20800</v>
      </c>
      <c r="D26" s="14">
        <f>SUM(D16:D25)</f>
        <v>33623.499999999993</v>
      </c>
      <c r="E26" s="20">
        <f>SUM(E16:E25)</f>
        <v>-12823.499999999998</v>
      </c>
      <c r="G26" s="23">
        <f t="shared" ref="G26:M26" si="8">SUM(G15:G25)</f>
        <v>0</v>
      </c>
      <c r="H26" s="23">
        <f t="shared" si="8"/>
        <v>7358.7</v>
      </c>
      <c r="I26" s="23">
        <f t="shared" si="8"/>
        <v>457</v>
      </c>
      <c r="J26" s="23">
        <f t="shared" si="8"/>
        <v>0</v>
      </c>
      <c r="K26" s="23">
        <f t="shared" si="8"/>
        <v>1047</v>
      </c>
      <c r="L26" s="23">
        <f t="shared" si="8"/>
        <v>0</v>
      </c>
      <c r="M26" s="23">
        <f t="shared" si="8"/>
        <v>0</v>
      </c>
      <c r="N26" s="23">
        <f>SUM(N15:N25)</f>
        <v>3602.99</v>
      </c>
      <c r="O26" s="23">
        <f>SUM(O15:O25)</f>
        <v>743.2700000000001</v>
      </c>
      <c r="P26" s="23">
        <f>SUM(P15:P25)</f>
        <v>12582.97</v>
      </c>
      <c r="Q26" s="23">
        <f>SUM(Q15:Q25)</f>
        <v>7831.57</v>
      </c>
      <c r="R26" s="23">
        <f>SUM(R15:R25)</f>
        <v>0</v>
      </c>
      <c r="S26" s="23">
        <f>SUM(S16:S25)</f>
        <v>33623.499999999993</v>
      </c>
      <c r="T26" s="24" t="s">
        <v>31</v>
      </c>
    </row>
    <row r="27" spans="1:20" x14ac:dyDescent="0.2">
      <c r="C27" s="8"/>
      <c r="D27" s="8"/>
      <c r="S27" s="15"/>
    </row>
    <row r="28" spans="1:20" ht="13.5" thickBot="1" x14ac:dyDescent="0.25">
      <c r="B28" s="5" t="s">
        <v>8</v>
      </c>
      <c r="C28" s="22">
        <f t="shared" ref="C28:D28" si="9">C13-C26</f>
        <v>-6500</v>
      </c>
      <c r="D28" s="21">
        <f t="shared" si="9"/>
        <v>-26007.769999999993</v>
      </c>
      <c r="E28" s="21">
        <f>+E13+E26</f>
        <v>-19507.769999999997</v>
      </c>
      <c r="G28" s="15">
        <f>+G13-G26</f>
        <v>330</v>
      </c>
      <c r="H28" s="15">
        <f t="shared" ref="H28:S28" si="10">+H13-H26</f>
        <v>-7358.7</v>
      </c>
      <c r="I28" s="15">
        <f t="shared" si="10"/>
        <v>-457</v>
      </c>
      <c r="J28" s="15">
        <f t="shared" si="10"/>
        <v>-20</v>
      </c>
      <c r="K28" s="15">
        <f t="shared" si="10"/>
        <v>-979.5</v>
      </c>
      <c r="L28" s="15">
        <f t="shared" si="10"/>
        <v>0</v>
      </c>
      <c r="M28" s="15">
        <f t="shared" si="10"/>
        <v>0</v>
      </c>
      <c r="N28" s="15">
        <f t="shared" si="10"/>
        <v>3670.24</v>
      </c>
      <c r="O28" s="15">
        <f t="shared" si="10"/>
        <v>1996.73</v>
      </c>
      <c r="P28" s="15">
        <f t="shared" si="10"/>
        <v>7427.0300000000007</v>
      </c>
      <c r="Q28" s="15">
        <f t="shared" si="10"/>
        <v>3053.4300000000003</v>
      </c>
      <c r="R28" s="15">
        <f t="shared" si="10"/>
        <v>0</v>
      </c>
      <c r="S28" s="15">
        <f t="shared" si="10"/>
        <v>7662.2300000000032</v>
      </c>
    </row>
    <row r="29" spans="1:20" ht="13.5" thickTop="1" x14ac:dyDescent="0.2">
      <c r="C29" s="8"/>
      <c r="D29" s="8"/>
    </row>
    <row r="30" spans="1:20" x14ac:dyDescent="0.2">
      <c r="F30" s="29"/>
    </row>
    <row r="31" spans="1:20" x14ac:dyDescent="0.2">
      <c r="F31" s="32"/>
    </row>
    <row r="32" spans="1:20" x14ac:dyDescent="0.2">
      <c r="A32" s="24" t="s">
        <v>44</v>
      </c>
      <c r="F32" s="29"/>
    </row>
  </sheetData>
  <pageMargins left="0.26" right="0.2" top="0.75" bottom="0.75" header="0.3" footer="0.3"/>
  <pageSetup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A696ED34404446B71C55E6B013E245" ma:contentTypeVersion="19" ma:contentTypeDescription="Create a new document." ma:contentTypeScope="" ma:versionID="a6362a291933b8ff2331a1ac63f5706f">
  <xsd:schema xmlns:xsd="http://www.w3.org/2001/XMLSchema" xmlns:xs="http://www.w3.org/2001/XMLSchema" xmlns:p="http://schemas.microsoft.com/office/2006/metadata/properties" xmlns:ns2="03f51d2d-0048-471e-852d-1be5523b3377" xmlns:ns3="261c626f-14bd-4750-bc9e-773bafccb085" targetNamespace="http://schemas.microsoft.com/office/2006/metadata/properties" ma:root="true" ma:fieldsID="99ed9171c7a366d4eee43f01ed41b656" ns2:_="" ns3:_="">
    <xsd:import namespace="03f51d2d-0048-471e-852d-1be5523b3377"/>
    <xsd:import namespace="261c626f-14bd-4750-bc9e-773bafccb0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f51d2d-0048-471e-852d-1be5523b33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87db6f3-70db-408f-a1a6-f852f9717b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c626f-14bd-4750-bc9e-773bafccb08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985bd13-d52f-4cf1-949c-4a628788ed40}" ma:internalName="TaxCatchAll" ma:showField="CatchAllData" ma:web="261c626f-14bd-4750-bc9e-773bafccb0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1c626f-14bd-4750-bc9e-773bafccb085" xsi:nil="true"/>
    <lcf76f155ced4ddcb4097134ff3c332f xmlns="03f51d2d-0048-471e-852d-1be5523b33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68A41D-97C1-454C-9407-338F6786D29D}"/>
</file>

<file path=customXml/itemProps2.xml><?xml version="1.0" encoding="utf-8"?>
<ds:datastoreItem xmlns:ds="http://schemas.openxmlformats.org/officeDocument/2006/customXml" ds:itemID="{7217255E-5F9A-4182-B2A2-7D2116857352}"/>
</file>

<file path=customXml/itemProps3.xml><?xml version="1.0" encoding="utf-8"?>
<ds:datastoreItem xmlns:ds="http://schemas.openxmlformats.org/officeDocument/2006/customXml" ds:itemID="{D2ECD88B-6B5E-4BC5-B9D9-AEA7D2687B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</vt:lpstr>
      <vt:lpstr>budget!Print_Area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Fanelli</dc:creator>
  <cp:lastModifiedBy>Sandoval, Donna</cp:lastModifiedBy>
  <cp:lastPrinted>2023-06-13T22:28:09Z</cp:lastPrinted>
  <dcterms:created xsi:type="dcterms:W3CDTF">2020-08-28T19:39:46Z</dcterms:created>
  <dcterms:modified xsi:type="dcterms:W3CDTF">2026-05-20T16:00:47Z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0x01010081A696ED34404446B71C55E6B013E245</vt:lpwstr>
  </property>
</Properties>
</file>